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31_Universität\01_Betriebswirtschaftslehre\_Grundlagen\Tilgungsrechnung\"/>
    </mc:Choice>
  </mc:AlternateContent>
  <bookViews>
    <workbookView xWindow="0" yWindow="0" windowWidth="14370" windowHeight="7530"/>
  </bookViews>
  <sheets>
    <sheet name="Annuitätentilgung" sheetId="1" r:id="rId1"/>
  </sheets>
  <functionGroups builtInGroupCount="18"/>
  <definedNames>
    <definedName name="AK">Annuitätentilgung!$D$34</definedName>
    <definedName name="PeriodenGesamt">Annuitätentilgung!$D$36</definedName>
    <definedName name="PeriodeX">Annuitätentilgung!$D$33</definedName>
    <definedName name="Zins">Annuitätentilgung!$D$35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35" i="1"/>
  <c r="I34" i="1"/>
  <c r="I33" i="1"/>
  <c r="D35" i="1"/>
  <c r="D34" i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14" i="1"/>
  <c r="I7" i="1"/>
  <c r="D36" i="1" s="1"/>
  <c r="I6" i="1"/>
  <c r="E13" i="1"/>
  <c r="I37" i="1"/>
  <c r="J35" i="1"/>
  <c r="J34" i="1"/>
  <c r="J37" i="1"/>
  <c r="J33" i="1"/>
  <c r="G13" i="1" l="1"/>
  <c r="F9" i="1"/>
  <c r="F17" i="1" s="1"/>
  <c r="F19" i="1" l="1"/>
  <c r="F27" i="1"/>
  <c r="F25" i="1"/>
  <c r="F16" i="1"/>
  <c r="F26" i="1"/>
  <c r="F13" i="1"/>
  <c r="F23" i="1"/>
  <c r="F14" i="1"/>
  <c r="F22" i="1"/>
  <c r="F15" i="1"/>
  <c r="F20" i="1"/>
  <c r="F28" i="1"/>
  <c r="F18" i="1"/>
  <c r="F24" i="1"/>
  <c r="F21" i="1"/>
  <c r="H13" i="1" l="1"/>
  <c r="I13" i="1" s="1"/>
  <c r="E14" i="1" s="1"/>
  <c r="G14" i="1" s="1"/>
  <c r="H14" i="1" s="1"/>
  <c r="I14" i="1" s="1"/>
  <c r="E15" i="1" s="1"/>
  <c r="G15" i="1" s="1"/>
  <c r="H15" i="1" s="1"/>
  <c r="I15" i="1" s="1"/>
  <c r="E16" i="1" s="1"/>
  <c r="G16" i="1" s="1"/>
  <c r="H16" i="1" s="1"/>
  <c r="I16" i="1" s="1"/>
  <c r="E17" i="1" s="1"/>
  <c r="F29" i="1"/>
  <c r="G17" i="1" l="1"/>
  <c r="H17" i="1" l="1"/>
  <c r="I17" i="1" s="1"/>
  <c r="E18" i="1" s="1"/>
  <c r="G18" i="1" s="1"/>
  <c r="H18" i="1" s="1"/>
  <c r="I18" i="1" s="1"/>
  <c r="E19" i="1" s="1"/>
  <c r="G19" i="1" s="1"/>
  <c r="H19" i="1" s="1"/>
  <c r="I19" i="1" s="1"/>
  <c r="E20" i="1" s="1"/>
  <c r="G20" i="1" s="1"/>
  <c r="H20" i="1" s="1"/>
  <c r="I20" i="1" s="1"/>
  <c r="E21" i="1" s="1"/>
  <c r="G21" i="1" l="1"/>
  <c r="H21" i="1" s="1"/>
  <c r="I21" i="1" s="1"/>
  <c r="E22" i="1" s="1"/>
  <c r="G22" i="1" l="1"/>
  <c r="H22" i="1" s="1"/>
  <c r="I22" i="1" s="1"/>
  <c r="E23" i="1" s="1"/>
  <c r="G23" i="1" l="1"/>
  <c r="H23" i="1" l="1"/>
  <c r="I23" i="1" s="1"/>
  <c r="E24" i="1" s="1"/>
  <c r="G24" i="1" s="1"/>
  <c r="H24" i="1" s="1"/>
  <c r="I24" i="1" s="1"/>
  <c r="E25" i="1" s="1"/>
  <c r="G25" i="1" l="1"/>
  <c r="H25" i="1" s="1"/>
  <c r="I25" i="1" s="1"/>
  <c r="E26" i="1" s="1"/>
  <c r="G26" i="1" l="1"/>
  <c r="H26" i="1" s="1"/>
  <c r="I26" i="1" s="1"/>
  <c r="E27" i="1" s="1"/>
  <c r="G27" i="1" l="1"/>
  <c r="H27" i="1" s="1"/>
  <c r="I27" i="1" s="1"/>
  <c r="E28" i="1" s="1"/>
  <c r="G28" i="1" l="1"/>
  <c r="H28" i="1" l="1"/>
  <c r="I28" i="1" s="1"/>
  <c r="G29" i="1"/>
</calcChain>
</file>

<file path=xl/sharedStrings.xml><?xml version="1.0" encoding="utf-8"?>
<sst xmlns="http://schemas.openxmlformats.org/spreadsheetml/2006/main" count="57" uniqueCount="31">
  <si>
    <t>X1</t>
  </si>
  <si>
    <t>X2</t>
  </si>
  <si>
    <t>X3</t>
  </si>
  <si>
    <t>X4</t>
  </si>
  <si>
    <t>Q1</t>
  </si>
  <si>
    <t>Q2</t>
  </si>
  <si>
    <t>Q3</t>
  </si>
  <si>
    <t>Q4</t>
  </si>
  <si>
    <t>Anfangskapital</t>
  </si>
  <si>
    <t>Zinsen (pro Jahr)</t>
  </si>
  <si>
    <t>pro Quartal:</t>
  </si>
  <si>
    <t>Jahre</t>
  </si>
  <si>
    <t>Quartale</t>
  </si>
  <si>
    <t>Annuität</t>
  </si>
  <si>
    <t>Periode</t>
  </si>
  <si>
    <t>Anfangs.k</t>
  </si>
  <si>
    <t>Zinsen</t>
  </si>
  <si>
    <t>Tilung</t>
  </si>
  <si>
    <t>End.k</t>
  </si>
  <si>
    <t>Jahr</t>
  </si>
  <si>
    <t>Quartal</t>
  </si>
  <si>
    <t>AK</t>
  </si>
  <si>
    <t>Zinsen/Periode</t>
  </si>
  <si>
    <t>Perioden</t>
  </si>
  <si>
    <t>Berechnungen für eine spezielle Periode</t>
  </si>
  <si>
    <t>Restschuld zu Beginn von Periode X</t>
  </si>
  <si>
    <t>Tilgung in Periode X</t>
  </si>
  <si>
    <t>Zinsen im Periode X</t>
  </si>
  <si>
    <t>Gesamtzinsen</t>
  </si>
  <si>
    <t>Annuitätentilgung</t>
  </si>
  <si>
    <t>© Erhard Rainer - www.erhard-rainer.com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</si>
</sst>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1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8" fontId="5" fillId="0" borderId="2" xfId="4" applyNumberFormat="1" applyFont="1"/>
    <xf numFmtId="43" fontId="4" fillId="3" borderId="0" xfId="5" applyNumberFormat="1"/>
    <xf numFmtId="43" fontId="2" fillId="2" borderId="1" xfId="3" applyNumberFormat="1"/>
    <xf numFmtId="10" fontId="2" fillId="2" borderId="1" xfId="3" applyNumberFormat="1"/>
    <xf numFmtId="0" fontId="2" fillId="2" borderId="1" xfId="3"/>
    <xf numFmtId="43" fontId="0" fillId="0" borderId="0" xfId="0" applyNumberFormat="1" applyFont="1"/>
    <xf numFmtId="0" fontId="0" fillId="0" borderId="0" xfId="1" applyNumberFormat="1" applyFont="1" applyAlignment="1">
      <alignment horizontal="center"/>
    </xf>
    <xf numFmtId="164" fontId="0" fillId="0" borderId="0" xfId="2" applyNumberFormat="1" applyFont="1"/>
    <xf numFmtId="0" fontId="7" fillId="4" borderId="0" xfId="6" applyFont="1" applyAlignment="1">
      <alignment horizontal="center"/>
    </xf>
    <xf numFmtId="0" fontId="4" fillId="3" borderId="0" xfId="5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7">
    <cellStyle name="20 % - Akzent5" xfId="6" builtinId="46"/>
    <cellStyle name="Akzent2" xfId="5" builtinId="33"/>
    <cellStyle name="Eingabe" xfId="3" builtinId="20"/>
    <cellStyle name="Ergebnis" xfId="4" builtinId="25"/>
    <cellStyle name="Komma" xfId="1" builtinId="3"/>
    <cellStyle name="Prozent" xfId="2" builtinId="5"/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Zusammensetzung der Annuität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Annuitätentilgung!$G$12</c:f>
              <c:strCache>
                <c:ptCount val="1"/>
                <c:pt idx="0">
                  <c:v>Zinsen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Annuitätentilgung!$G$13:$G$28</c:f>
              <c:numCache>
                <c:formatCode>_(* #,##0.00_);_(* \(#,##0.00\);_(* "-"??_);_(@_)</c:formatCode>
                <c:ptCount val="16"/>
                <c:pt idx="0">
                  <c:v>937.5</c:v>
                </c:pt>
                <c:pt idx="1">
                  <c:v>886.71295245845261</c:v>
                </c:pt>
                <c:pt idx="2">
                  <c:v>834.97364777550115</c:v>
                </c:pt>
                <c:pt idx="3">
                  <c:v>782.2642311297443</c:v>
                </c:pt>
                <c:pt idx="4">
                  <c:v>728.56651292187962</c:v>
                </c:pt>
                <c:pt idx="5">
                  <c:v>673.86196249761736</c:v>
                </c:pt>
                <c:pt idx="6">
                  <c:v>618.1317017529002</c:v>
                </c:pt>
                <c:pt idx="7">
                  <c:v>561.35649861921968</c:v>
                </c:pt>
                <c:pt idx="8">
                  <c:v>503.51676042678258</c:v>
                </c:pt>
                <c:pt idx="9">
                  <c:v>444.59252714323731</c:v>
                </c:pt>
                <c:pt idx="10">
                  <c:v>384.56346448562556</c:v>
                </c:pt>
                <c:pt idx="11">
                  <c:v>323.40885690318362</c:v>
                </c:pt>
                <c:pt idx="12">
                  <c:v>261.10760042857089</c:v>
                </c:pt>
                <c:pt idx="13">
                  <c:v>197.63819539505917</c:v>
                </c:pt>
                <c:pt idx="14">
                  <c:v>132.97873901716909</c:v>
                </c:pt>
                <c:pt idx="15">
                  <c:v>67.106917832193574</c:v>
                </c:pt>
              </c:numCache>
            </c:numRef>
          </c:val>
        </c:ser>
        <c:ser>
          <c:idx val="1"/>
          <c:order val="1"/>
          <c:tx>
            <c:strRef>
              <c:f>Annuitätentilgung!$H$12</c:f>
              <c:strCache>
                <c:ptCount val="1"/>
                <c:pt idx="0">
                  <c:v>Tilung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Annuitätentilgung!$H$13:$H$28</c:f>
              <c:numCache>
                <c:formatCode>_(* #,##0.00_);_(* \(#,##0.00\);_(* "-"??_);_(@_)</c:formatCode>
                <c:ptCount val="16"/>
                <c:pt idx="0">
                  <c:v>2708.6425355491965</c:v>
                </c:pt>
                <c:pt idx="1">
                  <c:v>2759.429583090744</c:v>
                </c:pt>
                <c:pt idx="2">
                  <c:v>2811.1688877736951</c:v>
                </c:pt>
                <c:pt idx="3">
                  <c:v>2863.8783044194524</c:v>
                </c:pt>
                <c:pt idx="4">
                  <c:v>2917.5760226273169</c:v>
                </c:pt>
                <c:pt idx="5">
                  <c:v>2972.2805730515793</c:v>
                </c:pt>
                <c:pt idx="6">
                  <c:v>3028.0108337962965</c:v>
                </c:pt>
                <c:pt idx="7">
                  <c:v>3084.7860369299769</c:v>
                </c:pt>
                <c:pt idx="8">
                  <c:v>3142.6257751224139</c:v>
                </c:pt>
                <c:pt idx="9">
                  <c:v>3201.550008405959</c:v>
                </c:pt>
                <c:pt idx="10">
                  <c:v>3261.5790710635711</c:v>
                </c:pt>
                <c:pt idx="11">
                  <c:v>3322.7336786460128</c:v>
                </c:pt>
                <c:pt idx="12">
                  <c:v>3385.0349351206255</c:v>
                </c:pt>
                <c:pt idx="13">
                  <c:v>3448.5043401541375</c:v>
                </c:pt>
                <c:pt idx="14">
                  <c:v>3513.1637965320274</c:v>
                </c:pt>
                <c:pt idx="15">
                  <c:v>3579.0356177170029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365328"/>
        <c:axId val="423369248"/>
      </c:barChart>
      <c:catAx>
        <c:axId val="423365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369248"/>
        <c:crosses val="autoZero"/>
        <c:auto val="1"/>
        <c:lblAlgn val="ctr"/>
        <c:lblOffset val="100"/>
        <c:noMultiLvlLbl val="0"/>
      </c:catAx>
      <c:valAx>
        <c:axId val="42336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2336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25</xdr:row>
      <xdr:rowOff>114300</xdr:rowOff>
    </xdr:from>
    <xdr:to>
      <xdr:col>15</xdr:col>
      <xdr:colOff>352425</xdr:colOff>
      <xdr:row>35</xdr:row>
      <xdr:rowOff>123825</xdr:rowOff>
    </xdr:to>
    <xdr:pic>
      <xdr:nvPicPr>
        <xdr:cNvPr id="3" name="Grafik 2" descr="https://sites.google.com/a/erhard-rainer.com/erhard-rainer/_/rsrc/1365285172478/betriebswirtschaftslehre/tilgungsrechnung/ad%20Annuit%C3%A4tentilgung.png?height=201&amp;width=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4324350"/>
          <a:ext cx="3800475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85725</xdr:colOff>
      <xdr:row>7</xdr:row>
      <xdr:rowOff>128587</xdr:rowOff>
    </xdr:from>
    <xdr:to>
      <xdr:col>16</xdr:col>
      <xdr:colOff>85725</xdr:colOff>
      <xdr:row>21</xdr:row>
      <xdr:rowOff>185737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8</xdr:row>
      <xdr:rowOff>180975</xdr:rowOff>
    </xdr:from>
    <xdr:to>
      <xdr:col>12</xdr:col>
      <xdr:colOff>76200</xdr:colOff>
      <xdr:row>26</xdr:row>
      <xdr:rowOff>180975</xdr:rowOff>
    </xdr:to>
    <xdr:cxnSp macro="">
      <xdr:nvCxnSpPr>
        <xdr:cNvPr id="6" name="Gerade Verbindung mit Pfeil 5"/>
        <xdr:cNvCxnSpPr/>
      </xdr:nvCxnSpPr>
      <xdr:spPr>
        <a:xfrm flipH="1" flipV="1">
          <a:off x="4724400" y="1781175"/>
          <a:ext cx="4638675" cy="344805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30</xdr:row>
      <xdr:rowOff>98425</xdr:rowOff>
    </xdr:from>
    <xdr:to>
      <xdr:col>10</xdr:col>
      <xdr:colOff>382058</xdr:colOff>
      <xdr:row>31</xdr:row>
      <xdr:rowOff>148167</xdr:rowOff>
    </xdr:to>
    <xdr:cxnSp macro="">
      <xdr:nvCxnSpPr>
        <xdr:cNvPr id="8" name="Gerade Verbindung mit Pfeil 7"/>
        <xdr:cNvCxnSpPr/>
      </xdr:nvCxnSpPr>
      <xdr:spPr>
        <a:xfrm flipH="1">
          <a:off x="7037917" y="5908675"/>
          <a:ext cx="1133474" cy="240242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e1" displayName="Tabelle1" ref="B12:I29" totalsRowCount="1" dataDxfId="12" dataCellStyle="Komma">
  <autoFilter ref="B12:I28"/>
  <tableColumns count="8">
    <tableColumn id="8" name="Periode" dataDxfId="11" totalsRowDxfId="10" dataCellStyle="Komma"/>
    <tableColumn id="1" name="Jahr"/>
    <tableColumn id="2" name="Quartal"/>
    <tableColumn id="3" name="Anfangs.k" dataDxfId="9" totalsRowDxfId="8">
      <calculatedColumnFormula>I12</calculatedColumnFormula>
    </tableColumn>
    <tableColumn id="4" name="Annuität" totalsRowFunction="custom" dataDxfId="7" totalsRowDxfId="6" dataCellStyle="Komma">
      <calculatedColumnFormula>$F$9</calculatedColumnFormula>
      <totalsRowFormula>SUM(Tabelle1[Annuität])</totalsRowFormula>
    </tableColumn>
    <tableColumn id="5" name="Zinsen" totalsRowFunction="custom" dataDxfId="5" totalsRowDxfId="4" dataCellStyle="Komma">
      <calculatedColumnFormula>E13*$I$6</calculatedColumnFormula>
      <totalsRowFormula>SUM(Tabelle1[Zinsen])</totalsRowFormula>
    </tableColumn>
    <tableColumn id="6" name="Tilung" totalsRowFunction="sum" dataDxfId="3" totalsRowDxfId="2" dataCellStyle="Komma">
      <calculatedColumnFormula>F13-G13</calculatedColumnFormula>
    </tableColumn>
    <tableColumn id="7" name="End.k" dataDxfId="1" totalsRowDxfId="0" dataCellStyle="Komma">
      <calculatedColumnFormula>E13-H13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9"/>
  <sheetViews>
    <sheetView showGridLines="0" tabSelected="1" topLeftCell="A19" zoomScale="90" zoomScaleNormal="90" workbookViewId="0">
      <selection activeCell="I38" sqref="I38"/>
    </sheetView>
  </sheetViews>
  <sheetFormatPr baseColWidth="10" defaultColWidth="0" defaultRowHeight="15" zeroHeight="1" x14ac:dyDescent="0.25"/>
  <cols>
    <col min="1" max="1" width="5.28515625" customWidth="1"/>
    <col min="2" max="2" width="13" bestFit="1" customWidth="1"/>
    <col min="3" max="3" width="11.42578125" customWidth="1"/>
    <col min="4" max="5" width="12.7109375" bestFit="1" customWidth="1"/>
    <col min="6" max="6" width="13.140625" customWidth="1"/>
    <col min="7" max="7" width="11.42578125" customWidth="1"/>
    <col min="8" max="8" width="13" customWidth="1"/>
    <col min="9" max="9" width="12.7109375" bestFit="1" customWidth="1"/>
    <col min="10" max="10" width="16.28515625" bestFit="1" customWidth="1"/>
    <col min="11" max="17" width="11.42578125" customWidth="1"/>
    <col min="18" max="16384" width="11.42578125" hidden="1"/>
  </cols>
  <sheetData>
    <row r="1" spans="2:16" x14ac:dyDescent="0.25"/>
    <row r="2" spans="2:16" ht="21" x14ac:dyDescent="0.35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x14ac:dyDescent="0.25"/>
    <row r="4" spans="2:16" x14ac:dyDescent="0.25"/>
    <row r="5" spans="2:16" x14ac:dyDescent="0.25">
      <c r="C5" s="16" t="s">
        <v>8</v>
      </c>
      <c r="D5" s="16"/>
      <c r="E5" s="16"/>
      <c r="F5" s="6">
        <v>50000</v>
      </c>
    </row>
    <row r="6" spans="2:16" x14ac:dyDescent="0.25">
      <c r="C6" s="16" t="s">
        <v>9</v>
      </c>
      <c r="D6" s="16"/>
      <c r="E6" s="16"/>
      <c r="F6" s="7">
        <v>7.4999999999999997E-2</v>
      </c>
      <c r="G6" s="17" t="s">
        <v>10</v>
      </c>
      <c r="H6" s="17"/>
      <c r="I6" s="11">
        <f>F6/4</f>
        <v>1.8749999999999999E-2</v>
      </c>
    </row>
    <row r="7" spans="2:16" x14ac:dyDescent="0.25">
      <c r="C7" s="16" t="s">
        <v>11</v>
      </c>
      <c r="D7" s="16"/>
      <c r="E7" s="16"/>
      <c r="F7" s="8">
        <v>4</v>
      </c>
      <c r="G7" s="17" t="s">
        <v>12</v>
      </c>
      <c r="H7" s="17"/>
      <c r="I7">
        <f>F7*4</f>
        <v>16</v>
      </c>
    </row>
    <row r="8" spans="2:16" x14ac:dyDescent="0.25"/>
    <row r="9" spans="2:16" ht="15.75" thickBot="1" x14ac:dyDescent="0.3">
      <c r="C9" s="16" t="s">
        <v>13</v>
      </c>
      <c r="D9" s="16"/>
      <c r="E9" s="16"/>
      <c r="F9" s="4">
        <f>PMT(I6,I7,F5)*-1</f>
        <v>3646.1425355491965</v>
      </c>
    </row>
    <row r="10" spans="2:16" ht="15.75" thickTop="1" x14ac:dyDescent="0.25"/>
    <row r="11" spans="2:16" x14ac:dyDescent="0.25"/>
    <row r="12" spans="2:16" x14ac:dyDescent="0.25">
      <c r="B12" s="3" t="s">
        <v>14</v>
      </c>
      <c r="C12" s="3" t="s">
        <v>19</v>
      </c>
      <c r="D12" s="3" t="s">
        <v>20</v>
      </c>
      <c r="E12" t="s">
        <v>15</v>
      </c>
      <c r="F12" t="s">
        <v>13</v>
      </c>
      <c r="G12" t="s">
        <v>16</v>
      </c>
      <c r="H12" t="s">
        <v>17</v>
      </c>
      <c r="I12" t="s">
        <v>18</v>
      </c>
    </row>
    <row r="13" spans="2:16" x14ac:dyDescent="0.25">
      <c r="B13" s="10">
        <v>1</v>
      </c>
      <c r="C13" t="s">
        <v>0</v>
      </c>
      <c r="D13" t="s">
        <v>4</v>
      </c>
      <c r="E13" s="1">
        <f>F5</f>
        <v>50000</v>
      </c>
      <c r="F13" s="1">
        <f t="shared" ref="F13:F28" si="0">$F$9</f>
        <v>3646.1425355491965</v>
      </c>
      <c r="G13" s="1">
        <f t="shared" ref="G13:G28" si="1">E13*$I$6</f>
        <v>937.5</v>
      </c>
      <c r="H13" s="1">
        <f>F13-G13</f>
        <v>2708.6425355491965</v>
      </c>
      <c r="I13" s="1">
        <f>E13-H13</f>
        <v>47291.357464450804</v>
      </c>
    </row>
    <row r="14" spans="2:16" x14ac:dyDescent="0.25">
      <c r="B14" s="10">
        <f>B13+1</f>
        <v>2</v>
      </c>
      <c r="C14" t="s">
        <v>0</v>
      </c>
      <c r="D14" t="s">
        <v>5</v>
      </c>
      <c r="E14" s="2">
        <f>I13</f>
        <v>47291.357464450804</v>
      </c>
      <c r="F14" s="1">
        <f t="shared" si="0"/>
        <v>3646.1425355491965</v>
      </c>
      <c r="G14" s="1">
        <f t="shared" si="1"/>
        <v>886.71295245845261</v>
      </c>
      <c r="H14" s="1">
        <f>F14-G14</f>
        <v>2759.429583090744</v>
      </c>
      <c r="I14" s="1">
        <f>E14-H14</f>
        <v>44531.927881360061</v>
      </c>
    </row>
    <row r="15" spans="2:16" x14ac:dyDescent="0.25">
      <c r="B15" s="10">
        <f t="shared" ref="B15:B28" si="2">B14+1</f>
        <v>3</v>
      </c>
      <c r="C15" t="s">
        <v>0</v>
      </c>
      <c r="D15" t="s">
        <v>6</v>
      </c>
      <c r="E15" s="2">
        <f t="shared" ref="E15:E28" si="3">I14</f>
        <v>44531.927881360061</v>
      </c>
      <c r="F15" s="1">
        <f t="shared" si="0"/>
        <v>3646.1425355491965</v>
      </c>
      <c r="G15" s="1">
        <f t="shared" si="1"/>
        <v>834.97364777550115</v>
      </c>
      <c r="H15" s="1">
        <f t="shared" ref="H15:H28" si="4">F15-G15</f>
        <v>2811.1688877736951</v>
      </c>
      <c r="I15" s="1">
        <f t="shared" ref="I15:I28" si="5">E15-H15</f>
        <v>41720.758993586365</v>
      </c>
    </row>
    <row r="16" spans="2:16" x14ac:dyDescent="0.25">
      <c r="B16" s="10">
        <f t="shared" si="2"/>
        <v>4</v>
      </c>
      <c r="C16" t="s">
        <v>0</v>
      </c>
      <c r="D16" t="s">
        <v>7</v>
      </c>
      <c r="E16" s="2">
        <f t="shared" si="3"/>
        <v>41720.758993586365</v>
      </c>
      <c r="F16" s="1">
        <f t="shared" si="0"/>
        <v>3646.1425355491965</v>
      </c>
      <c r="G16" s="1">
        <f t="shared" si="1"/>
        <v>782.2642311297443</v>
      </c>
      <c r="H16" s="1">
        <f t="shared" si="4"/>
        <v>2863.8783044194524</v>
      </c>
      <c r="I16" s="1">
        <f t="shared" si="5"/>
        <v>38856.880689166916</v>
      </c>
    </row>
    <row r="17" spans="2:9" x14ac:dyDescent="0.25">
      <c r="B17" s="10">
        <f t="shared" si="2"/>
        <v>5</v>
      </c>
      <c r="C17" t="s">
        <v>1</v>
      </c>
      <c r="D17" t="s">
        <v>4</v>
      </c>
      <c r="E17" s="2">
        <f t="shared" si="3"/>
        <v>38856.880689166916</v>
      </c>
      <c r="F17" s="1">
        <f t="shared" si="0"/>
        <v>3646.1425355491965</v>
      </c>
      <c r="G17" s="1">
        <f t="shared" si="1"/>
        <v>728.56651292187962</v>
      </c>
      <c r="H17" s="1">
        <f t="shared" si="4"/>
        <v>2917.5760226273169</v>
      </c>
      <c r="I17" s="1">
        <f t="shared" si="5"/>
        <v>35939.304666539596</v>
      </c>
    </row>
    <row r="18" spans="2:9" x14ac:dyDescent="0.25">
      <c r="B18" s="10">
        <f t="shared" si="2"/>
        <v>6</v>
      </c>
      <c r="C18" t="s">
        <v>1</v>
      </c>
      <c r="D18" t="s">
        <v>5</v>
      </c>
      <c r="E18" s="2">
        <f t="shared" si="3"/>
        <v>35939.304666539596</v>
      </c>
      <c r="F18" s="1">
        <f t="shared" si="0"/>
        <v>3646.1425355491965</v>
      </c>
      <c r="G18" s="1">
        <f t="shared" si="1"/>
        <v>673.86196249761736</v>
      </c>
      <c r="H18" s="1">
        <f t="shared" si="4"/>
        <v>2972.2805730515793</v>
      </c>
      <c r="I18" s="1">
        <f t="shared" si="5"/>
        <v>32967.024093488013</v>
      </c>
    </row>
    <row r="19" spans="2:9" x14ac:dyDescent="0.25">
      <c r="B19" s="10">
        <f t="shared" si="2"/>
        <v>7</v>
      </c>
      <c r="C19" t="s">
        <v>1</v>
      </c>
      <c r="D19" t="s">
        <v>6</v>
      </c>
      <c r="E19" s="2">
        <f t="shared" si="3"/>
        <v>32967.024093488013</v>
      </c>
      <c r="F19" s="1">
        <f t="shared" si="0"/>
        <v>3646.1425355491965</v>
      </c>
      <c r="G19" s="1">
        <f t="shared" si="1"/>
        <v>618.1317017529002</v>
      </c>
      <c r="H19" s="1">
        <f t="shared" si="4"/>
        <v>3028.0108337962965</v>
      </c>
      <c r="I19" s="1">
        <f t="shared" si="5"/>
        <v>29939.013259691717</v>
      </c>
    </row>
    <row r="20" spans="2:9" x14ac:dyDescent="0.25">
      <c r="B20" s="10">
        <f t="shared" si="2"/>
        <v>8</v>
      </c>
      <c r="C20" t="s">
        <v>1</v>
      </c>
      <c r="D20" t="s">
        <v>7</v>
      </c>
      <c r="E20" s="2">
        <f t="shared" si="3"/>
        <v>29939.013259691717</v>
      </c>
      <c r="F20" s="1">
        <f t="shared" si="0"/>
        <v>3646.1425355491965</v>
      </c>
      <c r="G20" s="1">
        <f t="shared" si="1"/>
        <v>561.35649861921968</v>
      </c>
      <c r="H20" s="1">
        <f t="shared" si="4"/>
        <v>3084.7860369299769</v>
      </c>
      <c r="I20" s="1">
        <f t="shared" si="5"/>
        <v>26854.22722276174</v>
      </c>
    </row>
    <row r="21" spans="2:9" x14ac:dyDescent="0.25">
      <c r="B21" s="10">
        <f t="shared" si="2"/>
        <v>9</v>
      </c>
      <c r="C21" t="s">
        <v>2</v>
      </c>
      <c r="D21" t="s">
        <v>4</v>
      </c>
      <c r="E21" s="2">
        <f t="shared" si="3"/>
        <v>26854.22722276174</v>
      </c>
      <c r="F21" s="1">
        <f t="shared" si="0"/>
        <v>3646.1425355491965</v>
      </c>
      <c r="G21" s="1">
        <f t="shared" si="1"/>
        <v>503.51676042678258</v>
      </c>
      <c r="H21" s="1">
        <f t="shared" si="4"/>
        <v>3142.6257751224139</v>
      </c>
      <c r="I21" s="1">
        <f t="shared" si="5"/>
        <v>23711.601447639325</v>
      </c>
    </row>
    <row r="22" spans="2:9" x14ac:dyDescent="0.25">
      <c r="B22" s="10">
        <f t="shared" si="2"/>
        <v>10</v>
      </c>
      <c r="C22" t="s">
        <v>2</v>
      </c>
      <c r="D22" t="s">
        <v>5</v>
      </c>
      <c r="E22" s="2">
        <f t="shared" si="3"/>
        <v>23711.601447639325</v>
      </c>
      <c r="F22" s="1">
        <f t="shared" si="0"/>
        <v>3646.1425355491965</v>
      </c>
      <c r="G22" s="1">
        <f t="shared" si="1"/>
        <v>444.59252714323731</v>
      </c>
      <c r="H22" s="1">
        <f t="shared" si="4"/>
        <v>3201.550008405959</v>
      </c>
      <c r="I22" s="1">
        <f t="shared" si="5"/>
        <v>20510.051439233364</v>
      </c>
    </row>
    <row r="23" spans="2:9" x14ac:dyDescent="0.25">
      <c r="B23" s="10">
        <f t="shared" si="2"/>
        <v>11</v>
      </c>
      <c r="C23" t="s">
        <v>2</v>
      </c>
      <c r="D23" t="s">
        <v>6</v>
      </c>
      <c r="E23" s="2">
        <f t="shared" si="3"/>
        <v>20510.051439233364</v>
      </c>
      <c r="F23" s="1">
        <f t="shared" si="0"/>
        <v>3646.1425355491965</v>
      </c>
      <c r="G23" s="1">
        <f t="shared" si="1"/>
        <v>384.56346448562556</v>
      </c>
      <c r="H23" s="1">
        <f t="shared" si="4"/>
        <v>3261.5790710635711</v>
      </c>
      <c r="I23" s="1">
        <f t="shared" si="5"/>
        <v>17248.472368169794</v>
      </c>
    </row>
    <row r="24" spans="2:9" x14ac:dyDescent="0.25">
      <c r="B24" s="10">
        <f t="shared" si="2"/>
        <v>12</v>
      </c>
      <c r="C24" t="s">
        <v>2</v>
      </c>
      <c r="D24" t="s">
        <v>7</v>
      </c>
      <c r="E24" s="2">
        <f t="shared" si="3"/>
        <v>17248.472368169794</v>
      </c>
      <c r="F24" s="1">
        <f t="shared" si="0"/>
        <v>3646.1425355491965</v>
      </c>
      <c r="G24" s="1">
        <f t="shared" si="1"/>
        <v>323.40885690318362</v>
      </c>
      <c r="H24" s="1">
        <f t="shared" si="4"/>
        <v>3322.7336786460128</v>
      </c>
      <c r="I24" s="1">
        <f t="shared" si="5"/>
        <v>13925.738689523781</v>
      </c>
    </row>
    <row r="25" spans="2:9" x14ac:dyDescent="0.25">
      <c r="B25" s="10">
        <f t="shared" si="2"/>
        <v>13</v>
      </c>
      <c r="C25" t="s">
        <v>3</v>
      </c>
      <c r="D25" t="s">
        <v>4</v>
      </c>
      <c r="E25" s="2">
        <f t="shared" si="3"/>
        <v>13925.738689523781</v>
      </c>
      <c r="F25" s="1">
        <f t="shared" si="0"/>
        <v>3646.1425355491965</v>
      </c>
      <c r="G25" s="1">
        <f t="shared" si="1"/>
        <v>261.10760042857089</v>
      </c>
      <c r="H25" s="1">
        <f t="shared" si="4"/>
        <v>3385.0349351206255</v>
      </c>
      <c r="I25" s="1">
        <f t="shared" si="5"/>
        <v>10540.703754403155</v>
      </c>
    </row>
    <row r="26" spans="2:9" x14ac:dyDescent="0.25">
      <c r="B26" s="10">
        <f t="shared" si="2"/>
        <v>14</v>
      </c>
      <c r="C26" t="s">
        <v>3</v>
      </c>
      <c r="D26" t="s">
        <v>5</v>
      </c>
      <c r="E26" s="2">
        <f t="shared" si="3"/>
        <v>10540.703754403155</v>
      </c>
      <c r="F26" s="1">
        <f t="shared" si="0"/>
        <v>3646.1425355491965</v>
      </c>
      <c r="G26" s="1">
        <f t="shared" si="1"/>
        <v>197.63819539505917</v>
      </c>
      <c r="H26" s="1">
        <f t="shared" si="4"/>
        <v>3448.5043401541375</v>
      </c>
      <c r="I26" s="1">
        <f t="shared" si="5"/>
        <v>7092.1994142490184</v>
      </c>
    </row>
    <row r="27" spans="2:9" x14ac:dyDescent="0.25">
      <c r="B27" s="10">
        <f t="shared" si="2"/>
        <v>15</v>
      </c>
      <c r="C27" t="s">
        <v>3</v>
      </c>
      <c r="D27" t="s">
        <v>6</v>
      </c>
      <c r="E27" s="2">
        <f t="shared" si="3"/>
        <v>7092.1994142490184</v>
      </c>
      <c r="F27" s="1">
        <f t="shared" si="0"/>
        <v>3646.1425355491965</v>
      </c>
      <c r="G27" s="1">
        <f t="shared" si="1"/>
        <v>132.97873901716909</v>
      </c>
      <c r="H27" s="1">
        <f t="shared" si="4"/>
        <v>3513.1637965320274</v>
      </c>
      <c r="I27" s="1">
        <f t="shared" si="5"/>
        <v>3579.0356177169911</v>
      </c>
    </row>
    <row r="28" spans="2:9" x14ac:dyDescent="0.25">
      <c r="B28" s="10">
        <f t="shared" si="2"/>
        <v>16</v>
      </c>
      <c r="C28" t="s">
        <v>3</v>
      </c>
      <c r="D28" t="s">
        <v>7</v>
      </c>
      <c r="E28" s="2">
        <f t="shared" si="3"/>
        <v>3579.0356177169911</v>
      </c>
      <c r="F28" s="1">
        <f t="shared" si="0"/>
        <v>3646.1425355491965</v>
      </c>
      <c r="G28" s="1">
        <f t="shared" si="1"/>
        <v>67.106917832193574</v>
      </c>
      <c r="H28" s="1">
        <f t="shared" si="4"/>
        <v>3579.0356177170029</v>
      </c>
      <c r="I28" s="1">
        <f t="shared" si="5"/>
        <v>-1.1823431123048067E-11</v>
      </c>
    </row>
    <row r="29" spans="2:9" x14ac:dyDescent="0.25">
      <c r="B29" s="9"/>
      <c r="E29" s="2"/>
      <c r="F29" s="9">
        <f>SUM(Tabelle1[Annuität])</f>
        <v>58338.280568787137</v>
      </c>
      <c r="G29" s="9">
        <f>SUM(Tabelle1[Zinsen])</f>
        <v>8338.2805687871369</v>
      </c>
      <c r="H29" s="9">
        <f>SUBTOTAL(109,Tabelle1[Tilung])</f>
        <v>50000.000000000007</v>
      </c>
      <c r="I29" s="9"/>
    </row>
    <row r="30" spans="2:9" x14ac:dyDescent="0.25">
      <c r="D30" s="2"/>
      <c r="E30" s="1"/>
      <c r="F30" s="1"/>
      <c r="G30" s="1"/>
      <c r="H30" s="1"/>
    </row>
    <row r="31" spans="2:9" x14ac:dyDescent="0.25">
      <c r="B31" s="15" t="s">
        <v>24</v>
      </c>
      <c r="C31" s="15"/>
      <c r="D31" s="15"/>
      <c r="E31" s="15"/>
      <c r="F31" s="15"/>
      <c r="G31" s="15"/>
      <c r="H31" s="15"/>
      <c r="I31" s="15"/>
    </row>
    <row r="32" spans="2:9" x14ac:dyDescent="0.25"/>
    <row r="33" spans="1:17" x14ac:dyDescent="0.25">
      <c r="B33" s="14" t="s">
        <v>14</v>
      </c>
      <c r="C33" s="14"/>
      <c r="D33" s="8">
        <v>8</v>
      </c>
      <c r="F33" t="s">
        <v>25</v>
      </c>
      <c r="I33" s="5">
        <f>AK*((1+Zins)^PeriodenGesamt-(1+Zins)^(PeriodeX-1))/((1+Zins)^PeriodenGesamt-1)</f>
        <v>29939.013259691706</v>
      </c>
      <c r="J33" s="1">
        <f ca="1">AnnTilg_RestSchuldBeginnPeriodeX(Zins,PeriodenGesamt,AK,PeriodeX)+(0*NOW())</f>
        <v>29939.013259691706</v>
      </c>
    </row>
    <row r="34" spans="1:17" x14ac:dyDescent="0.25">
      <c r="B34" s="14" t="s">
        <v>21</v>
      </c>
      <c r="C34" s="14"/>
      <c r="D34" s="2">
        <f>F5</f>
        <v>50000</v>
      </c>
      <c r="F34" t="s">
        <v>27</v>
      </c>
      <c r="I34" s="5">
        <f>ABS(PMT(Zins,PeriodenGesamt,AK))*(1-(1+Zins)^(PeriodeX-PeriodenGesamt-1))</f>
        <v>561.35649861921934</v>
      </c>
      <c r="J34" s="1">
        <f ca="1">AnnTilg_ZinsenPeriodeX(Zins,PeriodenGesamt,AK,PeriodeX)+(0*NOW())</f>
        <v>561.35649861921934</v>
      </c>
    </row>
    <row r="35" spans="1:17" x14ac:dyDescent="0.25">
      <c r="B35" s="14" t="s">
        <v>22</v>
      </c>
      <c r="C35" s="14"/>
      <c r="D35" s="11">
        <f>I6</f>
        <v>1.8749999999999999E-2</v>
      </c>
      <c r="F35" t="s">
        <v>26</v>
      </c>
      <c r="I35" s="5">
        <f>ABS(PMT(Zins,PeriodenGesamt,AK))*(1+Zins)^(PeriodeX-PeriodenGesamt-1)</f>
        <v>3084.7860369299769</v>
      </c>
      <c r="J35" s="1">
        <f ca="1">AnnTilg_TilgungPeriodeX(Zins,PeriodenGesamt,AK,PeriodeX)+(0*NOW())</f>
        <v>3084.7860369299769</v>
      </c>
    </row>
    <row r="36" spans="1:17" x14ac:dyDescent="0.25">
      <c r="B36" s="14" t="s">
        <v>23</v>
      </c>
      <c r="C36" s="14"/>
      <c r="D36">
        <f>I7</f>
        <v>16</v>
      </c>
    </row>
    <row r="37" spans="1:17" x14ac:dyDescent="0.25">
      <c r="F37" t="s">
        <v>28</v>
      </c>
      <c r="I37" s="5">
        <f ca="1">Summe2("ABS(PMT(Zins;PeriodenGesamt;AK))*(1-(1+Zins)^(x-PeriodenGesamt-1))","x",1,PeriodenGesamt)+(0*NOW())</f>
        <v>8338.2805687871332</v>
      </c>
      <c r="J37" s="1">
        <f ca="1">AnnTilg_GesamtZinsen(Zins,PeriodenGesamt,AK)+(0*NOW())</f>
        <v>8338.2805687871332</v>
      </c>
    </row>
    <row r="38" spans="1:17" x14ac:dyDescent="0.25"/>
    <row r="39" spans="1:17" x14ac:dyDescent="0.25">
      <c r="A39" s="13" t="s">
        <v>30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</sheetData>
  <mergeCells count="13">
    <mergeCell ref="B2:P2"/>
    <mergeCell ref="A39:Q39"/>
    <mergeCell ref="B33:C33"/>
    <mergeCell ref="B34:C34"/>
    <mergeCell ref="B35:C35"/>
    <mergeCell ref="B36:C36"/>
    <mergeCell ref="B31:I31"/>
    <mergeCell ref="C5:E5"/>
    <mergeCell ref="C6:E6"/>
    <mergeCell ref="C7:E7"/>
    <mergeCell ref="G6:H6"/>
    <mergeCell ref="G7:H7"/>
    <mergeCell ref="C9:E9"/>
  </mergeCells>
  <conditionalFormatting sqref="B13:I28">
    <cfRule type="expression" dxfId="13" priority="1">
      <formula>$B13=$D$33</formula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7" ma:contentTypeDescription="Create a new document." ma:contentTypeScope="" ma:versionID="f525780da324e2df97098f643fa369ad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ee1b7c6c273587d407a1237cb2e55dc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1A075-CC3F-44BA-BAD9-D360259A29AD}"/>
</file>

<file path=customXml/itemProps2.xml><?xml version="1.0" encoding="utf-8"?>
<ds:datastoreItem xmlns:ds="http://schemas.openxmlformats.org/officeDocument/2006/customXml" ds:itemID="{F51C6072-CFE4-45C1-B286-5F3CCD36D3B4}"/>
</file>

<file path=customXml/itemProps3.xml><?xml version="1.0" encoding="utf-8"?>
<ds:datastoreItem xmlns:ds="http://schemas.openxmlformats.org/officeDocument/2006/customXml" ds:itemID="{0FD1E94F-8E0A-4564-B77A-1B0B6A290E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Annuitätentilgung</vt:lpstr>
      <vt:lpstr>AK</vt:lpstr>
      <vt:lpstr>PeriodenGesamt</vt:lpstr>
      <vt:lpstr>PeriodeX</vt:lpstr>
      <vt:lpstr>Zins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2013-04-06T21:37:30Z</dcterms:created>
  <dcterms:modified xsi:type="dcterms:W3CDTF">2013-04-06T23:00:52Z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0x0101008653C26DE19A2D4DA8B7B8B727CBB41C</vt:lpwstr>
  </property>
</Properties>
</file>