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40_Steuerrecht\99 - Sonstiges\Quick-Test\"/>
    </mc:Choice>
  </mc:AlternateContent>
  <bookViews>
    <workbookView xWindow="0" yWindow="0" windowWidth="19200" windowHeight="11745"/>
  </bookViews>
  <sheets>
    <sheet name="Tabelle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J4" i="1"/>
  <c r="C17" i="1"/>
  <c r="D18" i="1"/>
  <c r="E18" i="1"/>
  <c r="F18" i="1"/>
  <c r="G18" i="1"/>
  <c r="H18" i="1"/>
  <c r="I17" i="1"/>
  <c r="J7" i="1"/>
  <c r="C19" i="1"/>
  <c r="D20" i="1"/>
  <c r="E20" i="1"/>
  <c r="F20" i="1"/>
  <c r="G20" i="1"/>
  <c r="H20" i="1"/>
  <c r="I19" i="1"/>
  <c r="J10" i="1"/>
  <c r="C22" i="1"/>
  <c r="D23" i="1"/>
  <c r="E23" i="1"/>
  <c r="F23" i="1"/>
  <c r="G23" i="1"/>
  <c r="H23" i="1"/>
  <c r="I22" i="1"/>
  <c r="J13" i="1"/>
  <c r="C24" i="1"/>
  <c r="D25" i="1"/>
  <c r="E25" i="1"/>
  <c r="F25" i="1"/>
  <c r="G25" i="1"/>
  <c r="H25" i="1"/>
  <c r="I24" i="1"/>
  <c r="C27" i="1"/>
  <c r="C26" i="1"/>
  <c r="D21" i="1"/>
</calcChain>
</file>

<file path=xl/sharedStrings.xml><?xml version="1.0" encoding="utf-8"?>
<sst xmlns="http://schemas.openxmlformats.org/spreadsheetml/2006/main" count="44" uniqueCount="37">
  <si>
    <t>Quick-Test</t>
  </si>
  <si>
    <t>Bilanz:</t>
  </si>
  <si>
    <t>Eigenkapital</t>
  </si>
  <si>
    <t>Fremdkapital</t>
  </si>
  <si>
    <t>flüssige Mittel</t>
  </si>
  <si>
    <t>Gesamtkapital</t>
  </si>
  <si>
    <t>G&amp;V</t>
  </si>
  <si>
    <t>Betriebsleistung</t>
  </si>
  <si>
    <t>Fremdkapitalzinsen</t>
  </si>
  <si>
    <t>OCF (CF vor Steuern)</t>
  </si>
  <si>
    <r>
      <t xml:space="preserve">EGT </t>
    </r>
    <r>
      <rPr>
        <sz val="6"/>
        <color theme="1"/>
        <rFont val="Calibri"/>
        <family val="2"/>
        <scheme val="minor"/>
      </rPr>
      <t>(Ergebnis der gewöhnlichen Geschäftstätigkeit)</t>
    </r>
  </si>
  <si>
    <t>EK-Quote</t>
  </si>
  <si>
    <t>Schuldentilgungsdauer</t>
  </si>
  <si>
    <t>Gesamtkapitalrentabilität</t>
  </si>
  <si>
    <t>CF-Leistungsrate</t>
  </si>
  <si>
    <t>Beurteilung</t>
  </si>
  <si>
    <t>EKQ</t>
  </si>
  <si>
    <t>= finanzielle Sicherheit</t>
  </si>
  <si>
    <t>= Ertragslage</t>
  </si>
  <si>
    <t>=Gesamtnote</t>
  </si>
  <si>
    <t>&gt;30%</t>
  </si>
  <si>
    <t>&gt;20%</t>
  </si>
  <si>
    <t>&gt;10%</t>
  </si>
  <si>
    <t>&lt;10%</t>
  </si>
  <si>
    <t>&lt;3</t>
  </si>
  <si>
    <t>&gt;12</t>
  </si>
  <si>
    <t>&gt;30</t>
  </si>
  <si>
    <t>&lt;5</t>
  </si>
  <si>
    <t>&lt;12</t>
  </si>
  <si>
    <t>&gt;12%</t>
  </si>
  <si>
    <t>&gt;7%</t>
  </si>
  <si>
    <t>&lt;7%</t>
  </si>
  <si>
    <t>&lt;0%</t>
  </si>
  <si>
    <t>&gt;8%</t>
  </si>
  <si>
    <t>&gt;5%</t>
  </si>
  <si>
    <t>&lt;5%</t>
  </si>
  <si>
    <t>© Erhard Rainer - www.erhard-rainer.com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</si>
</sst>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0.00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2" borderId="2" applyNumberFormat="0" applyAlignment="0" applyProtection="0"/>
    <xf numFmtId="0" fontId="4" fillId="0" borderId="3" applyNumberFormat="0" applyFill="0" applyAlignment="0" applyProtection="0"/>
    <xf numFmtId="0" fontId="5" fillId="3" borderId="0" applyNumberFormat="0" applyBorder="0" applyAlignment="0" applyProtection="0"/>
    <xf numFmtId="0" fontId="7" fillId="0" borderId="0" applyNumberFormat="0" applyFill="0" applyBorder="0" applyAlignment="0" applyProtection="0"/>
  </cellStyleXfs>
  <cellXfs count="18">
    <xf numFmtId="0" fontId="0" fillId="0" borderId="0" xfId="0"/>
    <xf numFmtId="0" fontId="8" fillId="0" borderId="0" xfId="0" applyFont="1" applyAlignment="1">
      <alignment horizontal="right"/>
    </xf>
    <xf numFmtId="0" fontId="0" fillId="0" borderId="0" xfId="0" applyProtection="1"/>
    <xf numFmtId="0" fontId="8" fillId="0" borderId="0" xfId="0" applyFont="1" applyAlignment="1" applyProtection="1">
      <alignment horizontal="right"/>
    </xf>
    <xf numFmtId="164" fontId="4" fillId="0" borderId="3" xfId="4" applyNumberFormat="1" applyProtection="1"/>
    <xf numFmtId="43" fontId="3" fillId="2" borderId="2" xfId="3" applyNumberFormat="1" applyProtection="1">
      <protection locked="0"/>
    </xf>
    <xf numFmtId="43" fontId="0" fillId="0" borderId="0" xfId="1" applyFont="1" applyProtection="1"/>
    <xf numFmtId="0" fontId="4" fillId="0" borderId="3" xfId="4" applyNumberFormat="1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/>
    </xf>
    <xf numFmtId="0" fontId="9" fillId="0" borderId="0" xfId="0" applyFont="1" applyAlignment="1" applyProtection="1">
      <alignment horizontal="right"/>
    </xf>
    <xf numFmtId="164" fontId="0" fillId="0" borderId="0" xfId="0" applyNumberFormat="1" applyAlignment="1" applyProtection="1">
      <alignment horizontal="center"/>
    </xf>
    <xf numFmtId="0" fontId="0" fillId="0" borderId="0" xfId="0" quotePrefix="1" applyProtection="1"/>
    <xf numFmtId="0" fontId="7" fillId="4" borderId="0" xfId="6" applyFill="1" applyAlignment="1" applyProtection="1">
      <alignment horizontal="center"/>
    </xf>
    <xf numFmtId="0" fontId="5" fillId="3" borderId="0" xfId="5" applyAlignment="1" applyProtection="1">
      <alignment horizontal="center"/>
    </xf>
    <xf numFmtId="0" fontId="2" fillId="0" borderId="1" xfId="2" applyAlignment="1" applyProtection="1">
      <alignment horizontal="left"/>
    </xf>
    <xf numFmtId="0" fontId="0" fillId="0" borderId="0" xfId="0" applyAlignment="1" applyProtection="1">
      <alignment horizontal="center"/>
    </xf>
    <xf numFmtId="0" fontId="2" fillId="0" borderId="4" xfId="2" applyBorder="1" applyAlignment="1" applyProtection="1">
      <alignment horizontal="center"/>
    </xf>
  </cellXfs>
  <cellStyles count="7">
    <cellStyle name="60 % - Akzent5" xfId="5" builtinId="48"/>
    <cellStyle name="Eingabe" xfId="3" builtinId="20"/>
    <cellStyle name="Ergebnis" xfId="4" builtinId="25"/>
    <cellStyle name="Komma" xfId="1" builtinId="3"/>
    <cellStyle name="Link" xfId="6" builtinId="8"/>
    <cellStyle name="Standard" xfId="0" builtinId="0"/>
    <cellStyle name="Überschrift 1" xfId="2" builtinId="16"/>
  </cellStyles>
  <dxfs count="4"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123833</xdr:colOff>
      <xdr:row>2</xdr:row>
      <xdr:rowOff>85725</xdr:rowOff>
    </xdr:from>
    <xdr:to>
      <xdr:col>8</xdr:col>
      <xdr:colOff>104968</xdr:colOff>
      <xdr:row>4</xdr:row>
      <xdr:rowOff>152465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24408" y="466725"/>
          <a:ext cx="1324160" cy="466790"/>
        </a:xfrm>
        <a:prstGeom prst="rect">
          <a:avLst/>
        </a:prstGeom>
      </xdr:spPr>
    </xdr:pic>
    <xdr:clientData/>
  </xdr:twoCellAnchor>
  <xdr:twoCellAnchor editAs="oneCell">
    <xdr:from>
      <xdr:col>4</xdr:col>
      <xdr:colOff>714359</xdr:colOff>
      <xdr:row>5</xdr:row>
      <xdr:rowOff>123824</xdr:rowOff>
    </xdr:from>
    <xdr:to>
      <xdr:col>8</xdr:col>
      <xdr:colOff>152593</xdr:colOff>
      <xdr:row>8</xdr:row>
      <xdr:rowOff>28643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52934" y="1076324"/>
          <a:ext cx="1495634" cy="495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161939</xdr:colOff>
      <xdr:row>9</xdr:row>
      <xdr:rowOff>2</xdr:rowOff>
    </xdr:from>
    <xdr:to>
      <xdr:col>8</xdr:col>
      <xdr:colOff>104968</xdr:colOff>
      <xdr:row>11</xdr:row>
      <xdr:rowOff>57216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762514" y="1714502"/>
          <a:ext cx="1286054" cy="457264"/>
        </a:xfrm>
        <a:prstGeom prst="rect">
          <a:avLst/>
        </a:prstGeom>
      </xdr:spPr>
    </xdr:pic>
    <xdr:clientData/>
  </xdr:twoCellAnchor>
  <xdr:twoCellAnchor editAs="oneCell">
    <xdr:from>
      <xdr:col>5</xdr:col>
      <xdr:colOff>66675</xdr:colOff>
      <xdr:row>12</xdr:row>
      <xdr:rowOff>28575</xdr:rowOff>
    </xdr:from>
    <xdr:to>
      <xdr:col>8</xdr:col>
      <xdr:colOff>104968</xdr:colOff>
      <xdr:row>13</xdr:row>
      <xdr:rowOff>152462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667250" y="2314575"/>
          <a:ext cx="1381318" cy="447737"/>
        </a:xfrm>
        <a:prstGeom prst="rect">
          <a:avLst/>
        </a:prstGeom>
      </xdr:spPr>
    </xdr:pic>
    <xdr:clientData/>
  </xdr:twoCellAnchor>
  <xdr:twoCellAnchor>
    <xdr:from>
      <xdr:col>3</xdr:col>
      <xdr:colOff>66675</xdr:colOff>
      <xdr:row>3</xdr:row>
      <xdr:rowOff>38100</xdr:rowOff>
    </xdr:from>
    <xdr:to>
      <xdr:col>5</xdr:col>
      <xdr:colOff>361950</xdr:colOff>
      <xdr:row>4</xdr:row>
      <xdr:rowOff>95250</xdr:rowOff>
    </xdr:to>
    <xdr:cxnSp macro="">
      <xdr:nvCxnSpPr>
        <xdr:cNvPr id="7" name="Gerade Verbindung mit Pfeil 6"/>
        <xdr:cNvCxnSpPr/>
      </xdr:nvCxnSpPr>
      <xdr:spPr>
        <a:xfrm flipV="1">
          <a:off x="3143250" y="609600"/>
          <a:ext cx="1819275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85725</xdr:colOff>
      <xdr:row>4</xdr:row>
      <xdr:rowOff>85725</xdr:rowOff>
    </xdr:from>
    <xdr:to>
      <xdr:col>5</xdr:col>
      <xdr:colOff>180975</xdr:colOff>
      <xdr:row>6</xdr:row>
      <xdr:rowOff>114300</xdr:rowOff>
    </xdr:to>
    <xdr:cxnSp macro="">
      <xdr:nvCxnSpPr>
        <xdr:cNvPr id="9" name="Gerade Verbindung mit Pfeil 8"/>
        <xdr:cNvCxnSpPr/>
      </xdr:nvCxnSpPr>
      <xdr:spPr>
        <a:xfrm flipV="1">
          <a:off x="3162300" y="847725"/>
          <a:ext cx="1619250" cy="4095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76200</xdr:colOff>
      <xdr:row>5</xdr:row>
      <xdr:rowOff>57150</xdr:rowOff>
    </xdr:from>
    <xdr:to>
      <xdr:col>5</xdr:col>
      <xdr:colOff>38100</xdr:colOff>
      <xdr:row>6</xdr:row>
      <xdr:rowOff>19050</xdr:rowOff>
    </xdr:to>
    <xdr:cxnSp macro="">
      <xdr:nvCxnSpPr>
        <xdr:cNvPr id="11" name="Gerade Verbindung mit Pfeil 10"/>
        <xdr:cNvCxnSpPr/>
      </xdr:nvCxnSpPr>
      <xdr:spPr>
        <a:xfrm>
          <a:off x="3152775" y="1009650"/>
          <a:ext cx="1485900" cy="1524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95250</xdr:colOff>
      <xdr:row>6</xdr:row>
      <xdr:rowOff>85725</xdr:rowOff>
    </xdr:from>
    <xdr:to>
      <xdr:col>5</xdr:col>
      <xdr:colOff>28575</xdr:colOff>
      <xdr:row>7</xdr:row>
      <xdr:rowOff>104775</xdr:rowOff>
    </xdr:to>
    <xdr:cxnSp macro="">
      <xdr:nvCxnSpPr>
        <xdr:cNvPr id="13" name="Gerade Verbindung mit Pfeil 12"/>
        <xdr:cNvCxnSpPr/>
      </xdr:nvCxnSpPr>
      <xdr:spPr>
        <a:xfrm flipV="1">
          <a:off x="3171825" y="1228725"/>
          <a:ext cx="1457325" cy="2095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38100</xdr:colOff>
      <xdr:row>7</xdr:row>
      <xdr:rowOff>123825</xdr:rowOff>
    </xdr:from>
    <xdr:to>
      <xdr:col>5</xdr:col>
      <xdr:colOff>28575</xdr:colOff>
      <xdr:row>13</xdr:row>
      <xdr:rowOff>133350</xdr:rowOff>
    </xdr:to>
    <xdr:cxnSp macro="">
      <xdr:nvCxnSpPr>
        <xdr:cNvPr id="15" name="Gerade Verbindung mit Pfeil 14"/>
        <xdr:cNvCxnSpPr/>
      </xdr:nvCxnSpPr>
      <xdr:spPr>
        <a:xfrm flipV="1">
          <a:off x="3114675" y="1457325"/>
          <a:ext cx="1514475" cy="12763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57150</xdr:colOff>
      <xdr:row>10</xdr:row>
      <xdr:rowOff>95250</xdr:rowOff>
    </xdr:from>
    <xdr:to>
      <xdr:col>5</xdr:col>
      <xdr:colOff>28575</xdr:colOff>
      <xdr:row>13</xdr:row>
      <xdr:rowOff>66675</xdr:rowOff>
    </xdr:to>
    <xdr:cxnSp macro="">
      <xdr:nvCxnSpPr>
        <xdr:cNvPr id="17" name="Gerade Verbindung mit Pfeil 16"/>
        <xdr:cNvCxnSpPr/>
      </xdr:nvCxnSpPr>
      <xdr:spPr>
        <a:xfrm>
          <a:off x="3133725" y="2000250"/>
          <a:ext cx="1495425" cy="6667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85725</xdr:colOff>
      <xdr:row>12</xdr:row>
      <xdr:rowOff>133350</xdr:rowOff>
    </xdr:from>
    <xdr:to>
      <xdr:col>5</xdr:col>
      <xdr:colOff>28575</xdr:colOff>
      <xdr:row>13</xdr:row>
      <xdr:rowOff>114300</xdr:rowOff>
    </xdr:to>
    <xdr:cxnSp macro="">
      <xdr:nvCxnSpPr>
        <xdr:cNvPr id="19" name="Gerade Verbindung mit Pfeil 18"/>
        <xdr:cNvCxnSpPr/>
      </xdr:nvCxnSpPr>
      <xdr:spPr>
        <a:xfrm flipV="1">
          <a:off x="3162300" y="2419350"/>
          <a:ext cx="1466850" cy="2952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</xdr:colOff>
      <xdr:row>9</xdr:row>
      <xdr:rowOff>85725</xdr:rowOff>
    </xdr:from>
    <xdr:to>
      <xdr:col>5</xdr:col>
      <xdr:colOff>123825</xdr:colOff>
      <xdr:row>12</xdr:row>
      <xdr:rowOff>161925</xdr:rowOff>
    </xdr:to>
    <xdr:cxnSp macro="">
      <xdr:nvCxnSpPr>
        <xdr:cNvPr id="21" name="Gerade Verbindung mit Pfeil 20"/>
        <xdr:cNvCxnSpPr/>
      </xdr:nvCxnSpPr>
      <xdr:spPr>
        <a:xfrm flipV="1">
          <a:off x="3105150" y="1800225"/>
          <a:ext cx="1619250" cy="6477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114300</xdr:colOff>
      <xdr:row>9</xdr:row>
      <xdr:rowOff>104775</xdr:rowOff>
    </xdr:from>
    <xdr:to>
      <xdr:col>5</xdr:col>
      <xdr:colOff>85725</xdr:colOff>
      <xdr:row>11</xdr:row>
      <xdr:rowOff>123825</xdr:rowOff>
    </xdr:to>
    <xdr:cxnSp macro="">
      <xdr:nvCxnSpPr>
        <xdr:cNvPr id="25" name="Gerade Verbindung mit Pfeil 24"/>
        <xdr:cNvCxnSpPr/>
      </xdr:nvCxnSpPr>
      <xdr:spPr>
        <a:xfrm flipV="1">
          <a:off x="3190875" y="1819275"/>
          <a:ext cx="1495425" cy="4000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104775</xdr:colOff>
      <xdr:row>6</xdr:row>
      <xdr:rowOff>114300</xdr:rowOff>
    </xdr:from>
    <xdr:to>
      <xdr:col>5</xdr:col>
      <xdr:colOff>152400</xdr:colOff>
      <xdr:row>10</xdr:row>
      <xdr:rowOff>152400</xdr:rowOff>
    </xdr:to>
    <xdr:cxnSp macro="">
      <xdr:nvCxnSpPr>
        <xdr:cNvPr id="27" name="Gerade Verbindung mit Pfeil 26"/>
        <xdr:cNvCxnSpPr/>
      </xdr:nvCxnSpPr>
      <xdr:spPr>
        <a:xfrm>
          <a:off x="3181350" y="1257300"/>
          <a:ext cx="1571625" cy="8001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Lariss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rhard-rainer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showGridLines="0" tabSelected="1" workbookViewId="0">
      <selection activeCell="J21" sqref="J21"/>
    </sheetView>
  </sheetViews>
  <sheetFormatPr baseColWidth="10" defaultColWidth="0" defaultRowHeight="15" zeroHeight="1" x14ac:dyDescent="0.25"/>
  <cols>
    <col min="1" max="1" width="4" customWidth="1"/>
    <col min="2" max="2" width="23.28515625" customWidth="1"/>
    <col min="3" max="3" width="11.42578125" customWidth="1"/>
    <col min="4" max="8" width="6.7109375" customWidth="1"/>
    <col min="9" max="9" width="22.42578125" style="1" customWidth="1"/>
    <col min="10" max="10" width="11.42578125" customWidth="1"/>
    <col min="11" max="11" width="4.28515625" customWidth="1"/>
    <col min="12" max="16384" width="11.42578125" hidden="1"/>
  </cols>
  <sheetData>
    <row r="1" spans="1:11" x14ac:dyDescent="0.25">
      <c r="A1" s="2"/>
      <c r="B1" s="2"/>
      <c r="C1" s="2"/>
      <c r="D1" s="2"/>
      <c r="E1" s="2"/>
      <c r="F1" s="2"/>
      <c r="G1" s="2"/>
      <c r="H1" s="2"/>
      <c r="I1" s="3"/>
      <c r="J1" s="2"/>
      <c r="K1" s="2"/>
    </row>
    <row r="2" spans="1:11" ht="20.25" thickBot="1" x14ac:dyDescent="0.35">
      <c r="A2" s="2"/>
      <c r="B2" s="15" t="s">
        <v>0</v>
      </c>
      <c r="C2" s="15"/>
      <c r="D2" s="15"/>
      <c r="E2" s="15"/>
      <c r="F2" s="2"/>
      <c r="G2" s="2"/>
      <c r="H2" s="2"/>
      <c r="I2" s="3"/>
      <c r="J2" s="2"/>
      <c r="K2" s="2"/>
    </row>
    <row r="3" spans="1:11" ht="15.75" thickTop="1" x14ac:dyDescent="0.25">
      <c r="A3" s="2"/>
      <c r="B3" s="2"/>
      <c r="C3" s="2"/>
      <c r="D3" s="2"/>
      <c r="E3" s="2"/>
      <c r="F3" s="2"/>
      <c r="G3" s="2"/>
      <c r="H3" s="2"/>
      <c r="I3" s="3"/>
      <c r="J3" s="2"/>
      <c r="K3" s="2"/>
    </row>
    <row r="4" spans="1:11" ht="15.75" thickBot="1" x14ac:dyDescent="0.3">
      <c r="A4" s="2"/>
      <c r="B4" s="14" t="s">
        <v>1</v>
      </c>
      <c r="C4" s="14"/>
      <c r="D4" s="14"/>
      <c r="E4" s="2"/>
      <c r="F4" s="2"/>
      <c r="G4" s="2"/>
      <c r="H4" s="2"/>
      <c r="I4" s="3" t="s">
        <v>11</v>
      </c>
      <c r="J4" s="4">
        <f>C5/C7</f>
        <v>0.2529313232830821</v>
      </c>
      <c r="K4" s="2"/>
    </row>
    <row r="5" spans="1:11" ht="15.75" thickTop="1" x14ac:dyDescent="0.25">
      <c r="A5" s="2"/>
      <c r="B5" s="2" t="s">
        <v>2</v>
      </c>
      <c r="C5" s="5">
        <v>151</v>
      </c>
      <c r="D5" s="2"/>
      <c r="E5" s="2"/>
      <c r="F5" s="2"/>
      <c r="G5" s="2"/>
      <c r="H5" s="2"/>
      <c r="I5" s="3"/>
      <c r="J5" s="2"/>
      <c r="K5" s="2"/>
    </row>
    <row r="6" spans="1:11" x14ac:dyDescent="0.25">
      <c r="A6" s="2"/>
      <c r="B6" s="2" t="s">
        <v>3</v>
      </c>
      <c r="C6" s="5">
        <v>446</v>
      </c>
      <c r="D6" s="2"/>
      <c r="E6" s="2"/>
      <c r="F6" s="2"/>
      <c r="G6" s="2"/>
      <c r="H6" s="2"/>
      <c r="I6" s="3"/>
      <c r="J6" s="2"/>
      <c r="K6" s="2"/>
    </row>
    <row r="7" spans="1:11" ht="15.75" thickBot="1" x14ac:dyDescent="0.3">
      <c r="A7" s="2"/>
      <c r="B7" s="2" t="s">
        <v>5</v>
      </c>
      <c r="C7" s="6">
        <f>C5+C6</f>
        <v>597</v>
      </c>
      <c r="D7" s="2"/>
      <c r="E7" s="2"/>
      <c r="F7" s="2"/>
      <c r="G7" s="2"/>
      <c r="H7" s="2"/>
      <c r="I7" s="3" t="s">
        <v>12</v>
      </c>
      <c r="J7" s="7">
        <f>(C6-C8)/(C14)</f>
        <v>8.7777777777777786</v>
      </c>
      <c r="K7" s="2"/>
    </row>
    <row r="8" spans="1:11" ht="15.75" thickTop="1" x14ac:dyDescent="0.25">
      <c r="A8" s="2"/>
      <c r="B8" s="2" t="s">
        <v>4</v>
      </c>
      <c r="C8" s="5">
        <v>51</v>
      </c>
      <c r="D8" s="2"/>
      <c r="E8" s="2"/>
      <c r="F8" s="2"/>
      <c r="G8" s="2"/>
      <c r="H8" s="2"/>
      <c r="I8" s="3"/>
      <c r="J8" s="2"/>
      <c r="K8" s="2"/>
    </row>
    <row r="9" spans="1:11" x14ac:dyDescent="0.25">
      <c r="A9" s="2"/>
      <c r="B9" s="2"/>
      <c r="C9" s="2"/>
      <c r="D9" s="2"/>
      <c r="E9" s="2"/>
      <c r="F9" s="2"/>
      <c r="G9" s="2"/>
      <c r="H9" s="2"/>
      <c r="I9" s="3"/>
      <c r="J9" s="2"/>
      <c r="K9" s="2"/>
    </row>
    <row r="10" spans="1:11" ht="15.75" thickBot="1" x14ac:dyDescent="0.3">
      <c r="A10" s="2"/>
      <c r="B10" s="14" t="s">
        <v>6</v>
      </c>
      <c r="C10" s="14"/>
      <c r="D10" s="14"/>
      <c r="E10" s="2"/>
      <c r="F10" s="2"/>
      <c r="G10" s="2"/>
      <c r="H10" s="2"/>
      <c r="I10" s="3" t="s">
        <v>13</v>
      </c>
      <c r="J10" s="4">
        <f>(C13+C12)/C7</f>
        <v>0.44221105527638194</v>
      </c>
      <c r="K10" s="2"/>
    </row>
    <row r="11" spans="1:11" ht="15.75" thickTop="1" x14ac:dyDescent="0.25">
      <c r="A11" s="2"/>
      <c r="B11" s="2" t="s">
        <v>7</v>
      </c>
      <c r="C11" s="5">
        <v>1235</v>
      </c>
      <c r="D11" s="2"/>
      <c r="E11" s="2"/>
      <c r="F11" s="2"/>
      <c r="G11" s="2"/>
      <c r="H11" s="2"/>
      <c r="I11" s="3"/>
      <c r="J11" s="2"/>
      <c r="K11" s="2"/>
    </row>
    <row r="12" spans="1:11" x14ac:dyDescent="0.25">
      <c r="A12" s="2"/>
      <c r="B12" s="2" t="s">
        <v>8</v>
      </c>
      <c r="C12" s="5">
        <v>25</v>
      </c>
      <c r="D12" s="2"/>
      <c r="E12" s="2"/>
      <c r="F12" s="2"/>
      <c r="G12" s="2"/>
      <c r="H12" s="2"/>
      <c r="I12" s="3"/>
      <c r="J12" s="2"/>
      <c r="K12" s="2"/>
    </row>
    <row r="13" spans="1:11" ht="25.5" thickBot="1" x14ac:dyDescent="0.3">
      <c r="A13" s="2"/>
      <c r="B13" s="8" t="s">
        <v>10</v>
      </c>
      <c r="C13" s="5">
        <v>239</v>
      </c>
      <c r="D13" s="2"/>
      <c r="E13" s="2"/>
      <c r="F13" s="2"/>
      <c r="G13" s="2"/>
      <c r="H13" s="2"/>
      <c r="I13" s="3" t="s">
        <v>14</v>
      </c>
      <c r="J13" s="4">
        <f>C14/C11</f>
        <v>3.643724696356275E-2</v>
      </c>
      <c r="K13" s="2"/>
    </row>
    <row r="14" spans="1:11" ht="15.75" thickTop="1" x14ac:dyDescent="0.25">
      <c r="A14" s="2"/>
      <c r="B14" s="2" t="s">
        <v>9</v>
      </c>
      <c r="C14" s="5">
        <v>45</v>
      </c>
      <c r="D14" s="2"/>
      <c r="E14" s="2"/>
      <c r="F14" s="2"/>
      <c r="G14" s="2"/>
      <c r="H14" s="2"/>
      <c r="I14" s="3"/>
      <c r="J14" s="2"/>
      <c r="K14" s="2"/>
    </row>
    <row r="15" spans="1:11" x14ac:dyDescent="0.25">
      <c r="A15" s="2"/>
      <c r="B15" s="2"/>
      <c r="C15" s="2"/>
      <c r="D15" s="2"/>
      <c r="E15" s="2"/>
      <c r="F15" s="2"/>
      <c r="G15" s="2"/>
      <c r="H15" s="2"/>
      <c r="I15" s="3"/>
      <c r="J15" s="2"/>
      <c r="K15" s="2"/>
    </row>
    <row r="16" spans="1:11" x14ac:dyDescent="0.25">
      <c r="A16" s="2"/>
      <c r="B16" s="2" t="s">
        <v>15</v>
      </c>
      <c r="C16" s="9"/>
      <c r="D16" s="9">
        <v>1</v>
      </c>
      <c r="E16" s="9">
        <v>2</v>
      </c>
      <c r="F16" s="9">
        <v>3</v>
      </c>
      <c r="G16" s="9">
        <v>4</v>
      </c>
      <c r="H16" s="9">
        <v>5</v>
      </c>
      <c r="I16" s="10"/>
      <c r="J16" s="2"/>
      <c r="K16" s="2"/>
    </row>
    <row r="17" spans="1:11" x14ac:dyDescent="0.25">
      <c r="A17" s="2"/>
      <c r="B17" s="2" t="s">
        <v>16</v>
      </c>
      <c r="C17" s="11">
        <f>J4</f>
        <v>0.2529313232830821</v>
      </c>
      <c r="D17" s="9" t="s">
        <v>20</v>
      </c>
      <c r="E17" s="9" t="s">
        <v>21</v>
      </c>
      <c r="F17" s="9" t="s">
        <v>22</v>
      </c>
      <c r="G17" s="9" t="s">
        <v>23</v>
      </c>
      <c r="H17" s="9" t="s">
        <v>32</v>
      </c>
      <c r="I17" s="10">
        <f>SUM(D18:H18)</f>
        <v>2</v>
      </c>
      <c r="J17" s="2"/>
      <c r="K17" s="2"/>
    </row>
    <row r="18" spans="1:11" hidden="1" x14ac:dyDescent="0.25">
      <c r="A18" s="2"/>
      <c r="B18" s="2"/>
      <c r="C18" s="11"/>
      <c r="D18" s="9">
        <f>IF($C$17&gt;0.3,1,0)</f>
        <v>0</v>
      </c>
      <c r="E18" s="9">
        <f>IF(AND($C$17&lt;0.3,$C$17&gt;0.2),2,0)</f>
        <v>2</v>
      </c>
      <c r="F18" s="9">
        <f>IF(AND($C$17&lt;0.2,$C$17&gt;0.1),3,0)</f>
        <v>0</v>
      </c>
      <c r="G18" s="9">
        <f>IF(AND($C$17&lt;0.1,$C$17&gt;0),4,0)</f>
        <v>0</v>
      </c>
      <c r="H18" s="9">
        <f>IF(C17&lt;0,5,0)</f>
        <v>0</v>
      </c>
      <c r="I18" s="10"/>
      <c r="J18" s="2"/>
      <c r="K18" s="2"/>
    </row>
    <row r="19" spans="1:11" x14ac:dyDescent="0.25">
      <c r="A19" s="2"/>
      <c r="B19" s="2" t="s">
        <v>12</v>
      </c>
      <c r="C19" s="11">
        <f>J7</f>
        <v>8.7777777777777786</v>
      </c>
      <c r="D19" s="9" t="s">
        <v>24</v>
      </c>
      <c r="E19" s="9" t="s">
        <v>27</v>
      </c>
      <c r="F19" s="9" t="s">
        <v>28</v>
      </c>
      <c r="G19" s="9" t="s">
        <v>25</v>
      </c>
      <c r="H19" s="9" t="s">
        <v>26</v>
      </c>
      <c r="I19" s="10">
        <f>SUM(D20:H20)</f>
        <v>3</v>
      </c>
      <c r="J19" s="2"/>
      <c r="K19" s="2"/>
    </row>
    <row r="20" spans="1:11" hidden="1" x14ac:dyDescent="0.25">
      <c r="A20" s="2"/>
      <c r="B20" s="2"/>
      <c r="C20" s="11"/>
      <c r="D20" s="9">
        <f>IF(C19&lt;3,1,0)</f>
        <v>0</v>
      </c>
      <c r="E20" s="9">
        <f>IF(AND($C$19&lt;5,$C$19&gt;3),2,0)</f>
        <v>0</v>
      </c>
      <c r="F20" s="9">
        <f>IF(AND($C$19&lt;12,$C$19&gt;5),3,0)</f>
        <v>3</v>
      </c>
      <c r="G20" s="9">
        <f>IF(AND($C$19&lt;30,$C$19&gt;12),4,0)</f>
        <v>0</v>
      </c>
      <c r="H20" s="9">
        <f>IF($C$19&gt;30,5,0)</f>
        <v>0</v>
      </c>
      <c r="I20" s="10"/>
      <c r="J20" s="2"/>
      <c r="K20" s="2"/>
    </row>
    <row r="21" spans="1:11" x14ac:dyDescent="0.25">
      <c r="A21" s="2"/>
      <c r="B21" s="12" t="s">
        <v>17</v>
      </c>
      <c r="C21" s="9"/>
      <c r="D21" s="16">
        <f>SUM(I17,I19)/2</f>
        <v>2.5</v>
      </c>
      <c r="E21" s="16"/>
      <c r="F21" s="16"/>
      <c r="G21" s="16"/>
      <c r="H21" s="16"/>
      <c r="I21" s="10"/>
      <c r="J21" s="2"/>
      <c r="K21" s="2"/>
    </row>
    <row r="22" spans="1:11" x14ac:dyDescent="0.25">
      <c r="A22" s="2"/>
      <c r="B22" s="2" t="s">
        <v>13</v>
      </c>
      <c r="C22" s="11">
        <f>J10</f>
        <v>0.44221105527638194</v>
      </c>
      <c r="D22" s="9" t="s">
        <v>29</v>
      </c>
      <c r="E22" s="9" t="s">
        <v>22</v>
      </c>
      <c r="F22" s="9" t="s">
        <v>30</v>
      </c>
      <c r="G22" s="9" t="s">
        <v>31</v>
      </c>
      <c r="H22" s="9" t="s">
        <v>32</v>
      </c>
      <c r="I22" s="10">
        <f>SUM(D23:H23)</f>
        <v>1</v>
      </c>
      <c r="J22" s="2"/>
      <c r="K22" s="2"/>
    </row>
    <row r="23" spans="1:11" hidden="1" x14ac:dyDescent="0.25">
      <c r="A23" s="2"/>
      <c r="B23" s="2"/>
      <c r="C23" s="11"/>
      <c r="D23" s="9">
        <f>IF(C22&gt;0.12,1,0)</f>
        <v>1</v>
      </c>
      <c r="E23" s="9">
        <f>IF(AND($C$22&gt;0.1,$C$22&lt;0.12),2,0)</f>
        <v>0</v>
      </c>
      <c r="F23" s="9">
        <f>IF(AND($C$22&gt;0.07,$C$22&lt;0.1),3,0)</f>
        <v>0</v>
      </c>
      <c r="G23" s="9">
        <f>IF(AND($C$22&gt;0,$C$22&lt;0.07),4,0)</f>
        <v>0</v>
      </c>
      <c r="H23" s="9">
        <f>IF($C$22&lt;0,2,0)</f>
        <v>0</v>
      </c>
      <c r="I23" s="10"/>
      <c r="J23" s="2"/>
      <c r="K23" s="2"/>
    </row>
    <row r="24" spans="1:11" x14ac:dyDescent="0.25">
      <c r="A24" s="2"/>
      <c r="B24" s="2" t="s">
        <v>14</v>
      </c>
      <c r="C24" s="11">
        <f>J13</f>
        <v>3.643724696356275E-2</v>
      </c>
      <c r="D24" s="9" t="s">
        <v>22</v>
      </c>
      <c r="E24" s="9" t="s">
        <v>33</v>
      </c>
      <c r="F24" s="9" t="s">
        <v>34</v>
      </c>
      <c r="G24" s="9" t="s">
        <v>35</v>
      </c>
      <c r="H24" s="9" t="s">
        <v>32</v>
      </c>
      <c r="I24" s="10">
        <f>SUM(D25:H25)</f>
        <v>4</v>
      </c>
      <c r="J24" s="2"/>
      <c r="K24" s="2"/>
    </row>
    <row r="25" spans="1:11" hidden="1" x14ac:dyDescent="0.25">
      <c r="A25" s="2"/>
      <c r="B25" s="2"/>
      <c r="C25" s="11"/>
      <c r="D25" s="9">
        <f>IF(C24&gt;0.1,1,0)</f>
        <v>0</v>
      </c>
      <c r="E25" s="9">
        <f>IF(AND($C$24&gt;0.08,$C$24&lt;0.1),2,0)</f>
        <v>0</v>
      </c>
      <c r="F25" s="9">
        <f>IF(AND($C$24&gt;0.05,$C$24&lt;0.08),3,0)</f>
        <v>0</v>
      </c>
      <c r="G25" s="9">
        <f>IF(AND($C$24&gt;0,$C$24&lt;0.05),4,0)</f>
        <v>4</v>
      </c>
      <c r="H25" s="9">
        <f>IF($C$24&lt;0,5,0)</f>
        <v>0</v>
      </c>
      <c r="I25" s="10"/>
      <c r="J25" s="2"/>
      <c r="K25" s="2"/>
    </row>
    <row r="26" spans="1:11" x14ac:dyDescent="0.25">
      <c r="A26" s="2"/>
      <c r="B26" s="12" t="s">
        <v>18</v>
      </c>
      <c r="C26" s="16">
        <f>SUM(I22,I24)/2</f>
        <v>2.5</v>
      </c>
      <c r="D26" s="16"/>
      <c r="E26" s="16"/>
      <c r="F26" s="16"/>
      <c r="G26" s="16"/>
      <c r="H26" s="16"/>
      <c r="I26" s="3"/>
      <c r="J26" s="2"/>
      <c r="K26" s="2"/>
    </row>
    <row r="27" spans="1:11" ht="20.25" thickBot="1" x14ac:dyDescent="0.35">
      <c r="A27" s="2"/>
      <c r="B27" s="12" t="s">
        <v>19</v>
      </c>
      <c r="C27" s="17">
        <f>SUM(I17,I19,I22,I24)/4</f>
        <v>2.5</v>
      </c>
      <c r="D27" s="17"/>
      <c r="E27" s="17"/>
      <c r="F27" s="17"/>
      <c r="G27" s="17"/>
      <c r="H27" s="17"/>
      <c r="I27" s="3"/>
      <c r="J27" s="2"/>
      <c r="K27" s="2"/>
    </row>
    <row r="28" spans="1:11" ht="15.75" thickTop="1" x14ac:dyDescent="0.25">
      <c r="A28" s="2"/>
      <c r="B28" s="2"/>
      <c r="C28" s="2"/>
      <c r="D28" s="2"/>
      <c r="E28" s="2"/>
      <c r="F28" s="2"/>
      <c r="G28" s="2"/>
      <c r="H28" s="2"/>
      <c r="I28" s="3"/>
      <c r="J28" s="2"/>
      <c r="K28" s="2"/>
    </row>
    <row r="29" spans="1:11" x14ac:dyDescent="0.25">
      <c r="A29" s="13" t="s">
        <v>36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</row>
  </sheetData>
  <sheetProtection algorithmName="SHA-512" hashValue="ytbTiWGhATDH7vfybuFQHYUqhPAgAdA/0yZ8BOb6K6CdscmnrrNjuAkVKSyl7ffV+cmOKe7kMVLXaeatpE65+Q==" saltValue="CiRHitWYu6YkGDCiXRaNYA==" spinCount="100000" sheet="1" scenarios="1"/>
  <mergeCells count="7">
    <mergeCell ref="A29:K29"/>
    <mergeCell ref="B10:D10"/>
    <mergeCell ref="B4:D4"/>
    <mergeCell ref="B2:E2"/>
    <mergeCell ref="D21:H21"/>
    <mergeCell ref="C26:H26"/>
    <mergeCell ref="C27:H27"/>
  </mergeCells>
  <conditionalFormatting sqref="D17:H17">
    <cfRule type="expression" dxfId="3" priority="4">
      <formula>D18&lt;&gt;0</formula>
    </cfRule>
  </conditionalFormatting>
  <conditionalFormatting sqref="D19:H19">
    <cfRule type="expression" dxfId="2" priority="3">
      <formula>D20&lt;&gt;0</formula>
    </cfRule>
  </conditionalFormatting>
  <conditionalFormatting sqref="D22:H22">
    <cfRule type="expression" dxfId="1" priority="2">
      <formula>D23&lt;&gt;0</formula>
    </cfRule>
  </conditionalFormatting>
  <conditionalFormatting sqref="D24:H24">
    <cfRule type="expression" dxfId="0" priority="1">
      <formula>D25&lt;&gt;0</formula>
    </cfRule>
  </conditionalFormatting>
  <hyperlinks>
    <hyperlink ref="A29:K29" r:id="rId1" display="© Erhard Rainer - www.erhard-rainer.com"/>
  </hyperlinks>
  <pageMargins left="0.7" right="0.7" top="0.78740157499999996" bottom="0.78740157499999996" header="0.3" footer="0.3"/>
  <pageSetup paperSize="9"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653C26DE19A2D4DA8B7B8B727CBB41C" ma:contentTypeVersion="9" ma:contentTypeDescription="Create a new document." ma:contentTypeScope="" ma:versionID="38c4811450446114cda35cd860b72c4f">
  <xsd:schema xmlns:xsd="http://www.w3.org/2001/XMLSchema" xmlns:xs="http://www.w3.org/2001/XMLSchema" xmlns:p="http://schemas.microsoft.com/office/2006/metadata/properties" xmlns:ns2="b3c0fe6d-2c8e-45a6-9426-932bf777e80d" targetNamespace="http://schemas.microsoft.com/office/2006/metadata/properties" ma:root="true" ma:fieldsID="89b43f2c7894c11c6502b443422bf340" ns2:_="">
    <xsd:import namespace="b3c0fe6d-2c8e-45a6-9426-932bf777e80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c0fe6d-2c8e-45a6-9426-932bf777e80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2B7685D-859E-4513-A9BC-52DEFE131DB2}"/>
</file>

<file path=customXml/itemProps2.xml><?xml version="1.0" encoding="utf-8"?>
<ds:datastoreItem xmlns:ds="http://schemas.openxmlformats.org/officeDocument/2006/customXml" ds:itemID="{348E27A0-B508-490E-9F9B-92A4D9AC06D8}"/>
</file>

<file path=customXml/itemProps3.xml><?xml version="1.0" encoding="utf-8"?>
<ds:datastoreItem xmlns:ds="http://schemas.openxmlformats.org/officeDocument/2006/customXml" ds:itemID="{AA63922E-0754-4419-9DCC-92E766FDF0EA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ErhardRainer</dc:creator>
  <cp:lastModifiedBy>ErhardRainer</cp:lastModifiedBy>
  <dcterms:created xsi:type="dcterms:W3CDTF">2013-10-19T11:32:12Z</dcterms:created>
  <dcterms:modified xsi:type="dcterms:W3CDTF">2013-10-19T13:29:50Z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0x0101008653C26DE19A2D4DA8B7B8B727CBB41C</vt:lpwstr>
  </property>
</Properties>
</file>